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36\"/>
    </mc:Choice>
  </mc:AlternateContent>
  <xr:revisionPtr revIDLastSave="0" documentId="13_ncr:1_{1337EF65-11BD-4252-A47A-0EF29CA9A2CE}" xr6:coauthVersionLast="47" xr6:coauthVersionMax="47" xr10:uidLastSave="{00000000-0000-0000-0000-000000000000}"/>
  <bookViews>
    <workbookView xWindow="0" yWindow="2400" windowWidth="17664" windowHeight="1128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12-01" sheetId="4" r:id="rId4"/>
    <sheet name="ОСР 305-02-01" sheetId="5" r:id="rId5"/>
    <sheet name="ОСР 305-09-01" sheetId="6" r:id="rId6"/>
    <sheet name="ОСР 30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10" l="1"/>
  <c r="C44" i="10"/>
  <c r="C37" i="10"/>
  <c r="C27" i="10"/>
  <c r="C29" i="10"/>
  <c r="C39" i="10"/>
  <c r="C38" i="10"/>
  <c r="C43" i="10"/>
  <c r="I40" i="10"/>
  <c r="I39" i="10"/>
  <c r="I38" i="10"/>
  <c r="I37" i="10"/>
  <c r="I36" i="10"/>
  <c r="C30" i="10"/>
  <c r="C31" i="10" s="1"/>
  <c r="F69" i="2"/>
  <c r="F70" i="2" s="1"/>
  <c r="F72" i="2" s="1"/>
  <c r="F73" i="2" s="1"/>
  <c r="F74" i="2" s="1"/>
  <c r="E69" i="2"/>
  <c r="E70" i="2" s="1"/>
  <c r="E72" i="2" s="1"/>
  <c r="E73" i="2" s="1"/>
  <c r="E74" i="2" s="1"/>
  <c r="D69" i="2"/>
  <c r="G68" i="2"/>
  <c r="G69" i="2" s="1"/>
  <c r="G70" i="2" s="1"/>
  <c r="G72" i="2" s="1"/>
  <c r="G73" i="2" s="1"/>
  <c r="G74" i="2" s="1"/>
  <c r="F68" i="2"/>
  <c r="E68" i="2"/>
  <c r="D68" i="2"/>
  <c r="G60" i="2"/>
  <c r="F60" i="2"/>
  <c r="E60" i="2"/>
  <c r="D60" i="2"/>
  <c r="H60" i="2" s="1"/>
  <c r="H59" i="2"/>
  <c r="G42" i="2"/>
  <c r="F42" i="2"/>
  <c r="H42" i="2" s="1"/>
  <c r="E42" i="2"/>
  <c r="D42" i="2"/>
  <c r="H41" i="2"/>
  <c r="G39" i="2"/>
  <c r="F39" i="2"/>
  <c r="E39" i="2"/>
  <c r="D39" i="2"/>
  <c r="H39" i="2" s="1"/>
  <c r="H38" i="2"/>
  <c r="G36" i="2"/>
  <c r="F36" i="2"/>
  <c r="H36" i="2" s="1"/>
  <c r="E36" i="2"/>
  <c r="D36" i="2"/>
  <c r="H35" i="2"/>
  <c r="G33" i="2"/>
  <c r="F33" i="2"/>
  <c r="E33" i="2"/>
  <c r="D33" i="2"/>
  <c r="H33" i="2" s="1"/>
  <c r="H32" i="2"/>
  <c r="G30" i="2"/>
  <c r="F30" i="2"/>
  <c r="H30" i="2" s="1"/>
  <c r="E30" i="2"/>
  <c r="D30" i="2"/>
  <c r="H29" i="2"/>
  <c r="G23" i="2"/>
  <c r="F23" i="2"/>
  <c r="E23" i="2"/>
  <c r="D23" i="2"/>
  <c r="H23" i="2" s="1"/>
  <c r="H22" i="2"/>
  <c r="C32" i="10" l="1"/>
  <c r="C34" i="10" s="1"/>
  <c r="C40" i="10"/>
  <c r="H69" i="2"/>
  <c r="H68" i="2"/>
  <c r="D70" i="2"/>
  <c r="C42" i="10" l="1"/>
  <c r="C41" i="10"/>
  <c r="H70" i="2"/>
  <c r="D72" i="2"/>
  <c r="D73" i="2" l="1"/>
  <c r="H72" i="2"/>
  <c r="D74" i="2" l="1"/>
  <c r="H73" i="2"/>
  <c r="H74" i="2" l="1"/>
</calcChain>
</file>

<file path=xl/sharedStrings.xml><?xml version="1.0" encoding="utf-8"?>
<sst xmlns="http://schemas.openxmlformats.org/spreadsheetml/2006/main" count="302" uniqueCount="151">
  <si>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</si>
  <si>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</si>
  <si>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</si>
  <si>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</si>
  <si>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</si>
  <si>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</si>
  <si>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</si>
  <si>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</si>
  <si>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</si>
  <si>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</si>
  <si>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</si>
  <si>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</si>
  <si>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</si>
  <si>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</si>
  <si>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</si>
  <si>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</si>
  <si>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</si>
  <si>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</si>
  <si>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</si>
  <si>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</si>
  <si>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</si>
  <si>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</si>
  <si>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</si>
  <si>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</si>
  <si>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</si>
  <si>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ОС-305-02-01</t>
  </si>
  <si>
    <t>"Реконструкция КТП 43/100 кВА с заменой на КТП 400 кВА" Кинельский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</si>
  <si>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</si>
  <si>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</si>
  <si>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</si>
  <si>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</si>
  <si>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</si>
  <si>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</si>
  <si>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</si>
  <si>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</si>
  <si>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</si>
  <si>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</si>
  <si>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</si>
  <si>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</si>
  <si>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</si>
  <si>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</si>
  <si>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</si>
  <si>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</si>
  <si>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</si>
  <si>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</si>
  <si>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</si>
  <si>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</si>
  <si>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</si>
  <si>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</si>
  <si>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</si>
  <si>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ОС-305-09-01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</si>
  <si>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</si>
  <si>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</si>
  <si>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</si>
  <si>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</si>
  <si>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</si>
  <si>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</si>
  <si>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</si>
  <si>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</si>
  <si>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</si>
  <si>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</si>
  <si>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</si>
  <si>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</si>
  <si>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</si>
  <si>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</si>
  <si>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</si>
  <si>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</si>
  <si>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</si>
  <si>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</si>
  <si>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</si>
  <si>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</si>
  <si>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</si>
  <si>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</si>
  <si>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</si>
  <si>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</si>
  <si>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</si>
  <si>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</si>
  <si>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</si>
  <si>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</si>
  <si>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</si>
  <si>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</si>
  <si>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</si>
  <si>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</si>
  <si>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</si>
  <si>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</si>
  <si>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</si>
  <si>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</si>
  <si>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</si>
  <si>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305-02-01</t>
  </si>
  <si>
    <t>Реконструкция КТП 43/100 кВА с заменой на КТП 400 кВА Кинельский район Самарская область</t>
  </si>
  <si>
    <t>ЛС-305-01</t>
  </si>
  <si>
    <t>КТП 400 кВА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</si>
  <si>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</si>
  <si>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</si>
  <si>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</si>
  <si>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</si>
  <si>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</si>
  <si>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</si>
  <si>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</si>
  <si>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</si>
  <si>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</si>
  <si>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</si>
  <si>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</si>
  <si>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</si>
  <si>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</si>
  <si>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</si>
  <si>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</si>
  <si>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</si>
  <si>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</si>
  <si>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</si>
  <si>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</si>
  <si>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</si>
  <si>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</si>
  <si>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305-02-01</t>
  </si>
  <si>
    <t>шт</t>
  </si>
  <si>
    <t>Монтаж (реконструкция) КТП однотрансформаторная 400 кВА</t>
  </si>
  <si>
    <t>ОСР 305-09-01</t>
  </si>
  <si>
    <t>ОСР 305-12-01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</si>
  <si>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</si>
  <si>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</si>
  <si>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</si>
  <si>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</si>
  <si>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</si>
  <si>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</si>
  <si>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</si>
  <si>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</si>
  <si>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</si>
  <si>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</si>
  <si>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</si>
  <si>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</si>
  <si>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</si>
  <si>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</si>
  <si>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</si>
  <si>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</si>
  <si>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</si>
  <si>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</si>
  <si>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</si>
  <si>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</si>
  <si>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</si>
  <si>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</si>
  <si>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</si>
  <si>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</si>
  <si>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</si>
  <si>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</si>
  <si>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Понижающий коэффициент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</si>
  <si>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</si>
  <si>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</si>
  <si>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</si>
  <si>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КТПН 10/0,4 кВ №2080001 (КТПН-1 парка Победы) 400 кВА с заменой на КТП 10/0,4 400 кВА</t>
  </si>
  <si>
    <t>P_0336</t>
  </si>
  <si>
    <t>КП Исх. №105 от 27.02.2024г СВЭМ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</si>
</sst>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#\ ##0.00000"/>
    <numFmt numFmtId="167" formatCode="#\ ##0.00"/>
    <numFmt numFmtId="168" formatCode="_-* #\ ##0.00\ _₽_-;\-* #\ ##0.00\ _₽_-;_-* &quot;-&quot;??\ _₽_-;_-@_-"/>
    <numFmt numFmtId="169" formatCode="_-* #\ ##0.00_-;\-* #\ ##0.00_-;_-* &quot;-&quot;??_-;_-@_-"/>
    <numFmt numFmtId="170" formatCode="_-* #\ ##0.00000\ _₽_-;\-* #\ ##0.00000\ _₽_-;_-* &quot;-&quot;?????\ _₽_-;_-@_-"/>
    <numFmt numFmtId="171" formatCode="_-* #\ ##0.0000\ _₽_-;\-* #\ ##0.0000\ _₽_-;_-* &quot;-&quot;??\ _₽_-;_-@_-"/>
    <numFmt numFmtId="172" formatCode="_-* #\ ##0.0_-;\-* #\ ##0.0_-;_-* &quot;-&quot;??_-;_-@_-"/>
    <numFmt numFmtId="173" formatCode="_-* #\ ##0.00\ _₽_-;\-* #\ ##0.00\ _₽_-;_-* &quot;-&quot;?????\ _₽_-;_-@_-"/>
    <numFmt numFmtId="174" formatCode="_-* #\ ##0.00000000_-;\-* #\ ##0.00000000_-;_-* &quot;-&quot;??_-;_-@_-"/>
    <numFmt numFmtId="175" formatCode="#\ ##0.000000"/>
    <numFmt numFmtId="176" formatCode="_-* #,##0.00\ _₽_-;\-* #,##0.00\ _₽_-;_-* &quot;-&quot;??\ _₽_-;_-@_-"/>
    <numFmt numFmtId="177" formatCode="_-* #\ ##0.00000\ _₽_-;\-* #\ ##0.00000\ _₽_-;_-* &quot;-&quot;????????\ _₽_-;_-@_-"/>
    <numFmt numFmtId="178" formatCode="0.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9" fontId="13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6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7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8" fontId="15" fillId="0" borderId="1" xfId="3" applyNumberFormat="1" applyFont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171" fontId="4" fillId="0" borderId="0" xfId="4" applyNumberFormat="1" applyFont="1" applyAlignment="1">
      <alignment vertical="center"/>
    </xf>
    <xf numFmtId="169" fontId="15" fillId="2" borderId="0" xfId="5" applyFont="1" applyFill="1" applyAlignment="1">
      <alignment horizontal="center" vertical="center"/>
    </xf>
    <xf numFmtId="172" fontId="15" fillId="0" borderId="1" xfId="5" applyNumberFormat="1" applyFont="1" applyFill="1" applyBorder="1" applyAlignment="1">
      <alignment vertical="center" wrapText="1"/>
    </xf>
    <xf numFmtId="173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0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0" fontId="17" fillId="0" borderId="0" xfId="4" applyNumberFormat="1" applyFont="1" applyAlignment="1">
      <alignment vertical="center"/>
    </xf>
    <xf numFmtId="167" fontId="4" fillId="0" borderId="0" xfId="4" applyNumberFormat="1" applyFont="1" applyAlignment="1">
      <alignment vertical="center"/>
    </xf>
    <xf numFmtId="174" fontId="15" fillId="2" borderId="0" xfId="5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5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3" fontId="4" fillId="0" borderId="0" xfId="4" applyNumberFormat="1" applyFont="1" applyAlignment="1">
      <alignment vertical="center"/>
    </xf>
    <xf numFmtId="176" fontId="13" fillId="0" borderId="0" xfId="2" applyNumberFormat="1"/>
    <xf numFmtId="177" fontId="4" fillId="0" borderId="0" xfId="4" applyNumberFormat="1" applyFont="1" applyAlignment="1">
      <alignment vertical="center"/>
    </xf>
    <xf numFmtId="0" fontId="15" fillId="0" borderId="1" xfId="5" applyNumberFormat="1" applyFont="1" applyFill="1" applyBorder="1" applyAlignment="1">
      <alignment vertical="center" wrapText="1"/>
    </xf>
    <xf numFmtId="172" fontId="15" fillId="0" borderId="1" xfId="5" applyNumberFormat="1" applyFont="1" applyFill="1" applyBorder="1" applyAlignment="1">
      <alignment horizontal="center" vertical="center" wrapText="1"/>
    </xf>
    <xf numFmtId="0" fontId="15" fillId="0" borderId="1" xfId="5" applyNumberFormat="1" applyFont="1" applyFill="1" applyBorder="1" applyAlignment="1">
      <alignment horizontal="left" vertical="center" wrapText="1" indent="17"/>
    </xf>
    <xf numFmtId="43" fontId="13" fillId="0" borderId="0" xfId="2" applyNumberFormat="1"/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8" fontId="16" fillId="0" borderId="1" xfId="5" applyNumberFormat="1" applyFont="1" applyFill="1" applyBorder="1" applyAlignment="1">
      <alignment horizontal="left" vertical="center" wrapText="1" indent="17"/>
    </xf>
  </cellXfs>
  <cellStyles count="6">
    <cellStyle name="Normal" xfId="3" xr:uid="{0933BFCD-29AA-4DFE-9358-7567DCDB78BC}"/>
    <cellStyle name="Обычный" xfId="0" builtinId="0"/>
    <cellStyle name="Обычный 2" xfId="2" xr:uid="{DC533704-AD89-4FA9-84C5-16A1F3D36FC5}"/>
    <cellStyle name="Обычный 2 2" xfId="4" xr:uid="{EC0E7A14-D2D3-419D-AA37-65B38A54140E}"/>
    <cellStyle name="Процентный" xfId="1" builtinId="5"/>
    <cellStyle name="Финансовый 2" xfId="5" xr:uid="{399CD4E0-5834-4431-B03E-9AA243CDC69D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0339A-DA7F-4C6E-8C1A-F968DE625F73}">
  <dimension ref="A1:I50"/>
  <sheetViews>
    <sheetView tabSelected="1" topLeftCell="A24" zoomScale="90" zoomScaleNormal="90" workbookViewId="0">
      <selection activeCell="D22" sqref="D22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6" width="13" style="50" customWidth="1"/>
    <col min="7" max="7" width="9" style="50"/>
    <col min="8" max="9" width="16.44140625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customFormat="1" ht="16.2" customHeight="1" x14ac:dyDescent="0.3">
      <c r="A12" s="1"/>
      <c r="B12" s="1"/>
      <c r="C12" s="1"/>
    </row>
    <row r="13" spans="1:3" customFormat="1" ht="16.2" customHeight="1" x14ac:dyDescent="0.3">
      <c r="A13" s="1"/>
      <c r="B13" s="1"/>
      <c r="C13" s="1"/>
    </row>
    <row r="14" spans="1:3" customFormat="1" ht="16.2" customHeight="1" x14ac:dyDescent="0.3">
      <c r="A14" s="93" t="s">
        <v>0</v>
      </c>
      <c r="B14" s="93"/>
      <c r="C14" s="93"/>
    </row>
    <row r="15" spans="1:3" customFormat="1" ht="16.2" customHeight="1" x14ac:dyDescent="0.3">
      <c r="A15" s="1"/>
      <c r="B15" s="1"/>
      <c r="C15" s="1"/>
    </row>
    <row r="16" spans="1:3" customFormat="1" ht="16.2" customHeight="1" x14ac:dyDescent="0.3">
      <c r="A16" s="1"/>
      <c r="B16" s="1"/>
      <c r="C16" s="1"/>
    </row>
    <row r="17" spans="1:9" customFormat="1" ht="16.2" customHeight="1" x14ac:dyDescent="0.3">
      <c r="A17" s="1"/>
      <c r="B17" s="1"/>
      <c r="C17" s="1"/>
    </row>
    <row r="18" spans="1:9" customFormat="1" ht="19.95" customHeight="1" x14ac:dyDescent="0.3">
      <c r="A18" s="94" t="s">
        <v>149</v>
      </c>
      <c r="B18" s="94"/>
      <c r="C18" s="94"/>
    </row>
    <row r="19" spans="1:9" customFormat="1" ht="16.2" customHeight="1" x14ac:dyDescent="0.3">
      <c r="A19" s="96" t="s">
        <v>1</v>
      </c>
      <c r="B19" s="96"/>
      <c r="C19" s="96"/>
    </row>
    <row r="20" spans="1:9" customFormat="1" ht="16.2" customHeight="1" x14ac:dyDescent="0.3">
      <c r="A20" s="1"/>
      <c r="B20" s="1"/>
      <c r="C20" s="1"/>
    </row>
    <row r="21" spans="1:9" customFormat="1" ht="72" customHeight="1" x14ac:dyDescent="0.3">
      <c r="A21" s="95" t="s">
        <v>148</v>
      </c>
      <c r="B21" s="95"/>
      <c r="C21" s="95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131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90" t="s">
        <v>132</v>
      </c>
      <c r="B25" s="91"/>
      <c r="C25" s="92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133</v>
      </c>
      <c r="C26" s="58"/>
      <c r="D26" s="55"/>
      <c r="E26" s="55"/>
      <c r="F26" s="55"/>
      <c r="G26" s="56"/>
      <c r="H26" s="56" t="s">
        <v>134</v>
      </c>
      <c r="I26" s="56"/>
    </row>
    <row r="27" spans="1:9" ht="15.75" customHeight="1" x14ac:dyDescent="0.3">
      <c r="A27" s="59" t="s">
        <v>5</v>
      </c>
      <c r="B27" s="57" t="s">
        <v>135</v>
      </c>
      <c r="C27" s="60">
        <f>742.23816-C29</f>
        <v>75.81776251595079</v>
      </c>
      <c r="D27" s="55"/>
      <c r="E27" s="61"/>
      <c r="F27" s="61"/>
      <c r="G27" s="62" t="s">
        <v>136</v>
      </c>
      <c r="H27" s="62" t="s">
        <v>137</v>
      </c>
      <c r="I27" s="62" t="s">
        <v>138</v>
      </c>
    </row>
    <row r="28" spans="1:9" ht="15.75" customHeight="1" x14ac:dyDescent="0.3">
      <c r="A28" s="59" t="s">
        <v>6</v>
      </c>
      <c r="B28" s="57" t="s">
        <v>139</v>
      </c>
      <c r="C28" s="60">
        <v>0</v>
      </c>
      <c r="D28" s="55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140</v>
      </c>
      <c r="C29" s="66">
        <f>ССР!G74</f>
        <v>666.4203974840492</v>
      </c>
      <c r="D29" s="55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742.23815999999999</v>
      </c>
      <c r="D30" s="85"/>
      <c r="E30" s="67"/>
      <c r="F30" s="68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141</v>
      </c>
      <c r="C31" s="66">
        <f>C30-ROUND(C30/1.2,5)</f>
        <v>123.70636000000002</v>
      </c>
      <c r="D31" s="55"/>
      <c r="E31" s="67"/>
      <c r="F31" s="61"/>
      <c r="G31" s="63">
        <v>2022</v>
      </c>
      <c r="H31" s="64">
        <v>114.63142733059399</v>
      </c>
      <c r="I31" s="69"/>
    </row>
    <row r="32" spans="1:9" ht="15.6" x14ac:dyDescent="0.3">
      <c r="A32" s="54">
        <v>3</v>
      </c>
      <c r="B32" s="57" t="s">
        <v>142</v>
      </c>
      <c r="C32" s="70">
        <f>C30*I36</f>
        <v>771.24600397766608</v>
      </c>
      <c r="D32" s="61"/>
      <c r="E32" s="71"/>
      <c r="F32" s="72"/>
      <c r="G32" s="73">
        <v>2023</v>
      </c>
      <c r="H32" s="64">
        <v>109.096466260827</v>
      </c>
      <c r="I32" s="69"/>
    </row>
    <row r="33" spans="1:9" ht="15.6" x14ac:dyDescent="0.3">
      <c r="A33" s="54"/>
      <c r="B33" s="57" t="s">
        <v>144</v>
      </c>
      <c r="C33" s="66">
        <v>0.6</v>
      </c>
      <c r="D33" s="55"/>
      <c r="E33" s="71"/>
      <c r="F33" s="72"/>
      <c r="G33" s="73"/>
      <c r="H33" s="64"/>
      <c r="I33" s="69"/>
    </row>
    <row r="34" spans="1:9" ht="15.6" x14ac:dyDescent="0.3">
      <c r="A34" s="54"/>
      <c r="B34" s="57" t="s">
        <v>145</v>
      </c>
      <c r="C34" s="86">
        <f>ROUND(C32*C33,5)</f>
        <v>462.74759999999998</v>
      </c>
      <c r="D34" s="55"/>
      <c r="E34" s="71"/>
      <c r="F34" s="72"/>
      <c r="G34" s="73"/>
      <c r="H34" s="64"/>
      <c r="I34" s="69"/>
    </row>
    <row r="35" spans="1:9" ht="15.6" x14ac:dyDescent="0.3">
      <c r="A35" s="90" t="s">
        <v>143</v>
      </c>
      <c r="B35" s="91"/>
      <c r="C35" s="92"/>
      <c r="D35" s="55"/>
      <c r="E35" s="74"/>
      <c r="F35" s="75"/>
      <c r="G35" s="63">
        <v>2024</v>
      </c>
      <c r="H35" s="64">
        <v>109.113503262205</v>
      </c>
      <c r="I35" s="69"/>
    </row>
    <row r="36" spans="1:9" ht="15.6" x14ac:dyDescent="0.3">
      <c r="A36" s="54">
        <v>1</v>
      </c>
      <c r="B36" s="57" t="s">
        <v>133</v>
      </c>
      <c r="C36" s="58"/>
      <c r="D36" s="55"/>
      <c r="E36" s="76"/>
      <c r="F36" s="77"/>
      <c r="G36" s="63">
        <v>2025</v>
      </c>
      <c r="H36" s="64">
        <v>107.81631706396399</v>
      </c>
      <c r="I36" s="78">
        <f>(H36+100)/200</f>
        <v>1.0390815853198199</v>
      </c>
    </row>
    <row r="37" spans="1:9" ht="15.6" x14ac:dyDescent="0.3">
      <c r="A37" s="59" t="s">
        <v>5</v>
      </c>
      <c r="B37" s="57" t="s">
        <v>135</v>
      </c>
      <c r="C37" s="79">
        <f>ССР!D74+ССР!E74-C27</f>
        <v>1165.9096842059475</v>
      </c>
      <c r="D37" s="55"/>
      <c r="E37" s="76"/>
      <c r="F37" s="61"/>
      <c r="G37" s="63">
        <v>2026</v>
      </c>
      <c r="H37" s="64">
        <v>105.262896868962</v>
      </c>
      <c r="I37" s="78">
        <f>(H37+100)/200*H36/100</f>
        <v>1.1065344785145874</v>
      </c>
    </row>
    <row r="38" spans="1:9" ht="15.6" x14ac:dyDescent="0.3">
      <c r="A38" s="59" t="s">
        <v>6</v>
      </c>
      <c r="B38" s="57" t="s">
        <v>139</v>
      </c>
      <c r="C38" s="79">
        <f>ССР!F74</f>
        <v>4723.7080662014987</v>
      </c>
      <c r="D38" s="61"/>
      <c r="E38" s="76"/>
      <c r="F38" s="61"/>
      <c r="G38" s="63">
        <v>2027</v>
      </c>
      <c r="H38" s="64">
        <v>104.420897989339</v>
      </c>
      <c r="I38" s="78">
        <f>(H38+100)/200*H37/100*H36/100</f>
        <v>1.1599922999352283</v>
      </c>
    </row>
    <row r="39" spans="1:9" ht="15.6" x14ac:dyDescent="0.3">
      <c r="A39" s="59" t="s">
        <v>7</v>
      </c>
      <c r="B39" s="57" t="s">
        <v>140</v>
      </c>
      <c r="C39" s="79">
        <f>ССР!G74-C29</f>
        <v>0</v>
      </c>
      <c r="D39" s="55"/>
      <c r="E39" s="76"/>
      <c r="F39" s="61"/>
      <c r="G39" s="63">
        <v>2028</v>
      </c>
      <c r="H39" s="64">
        <v>104.420897989339</v>
      </c>
      <c r="I39" s="78">
        <f>(H39+100)/200*H38/100*H37/100*H36/100</f>
        <v>1.2112743761995519</v>
      </c>
    </row>
    <row r="40" spans="1:9" ht="15.6" x14ac:dyDescent="0.3">
      <c r="A40" s="54">
        <v>2</v>
      </c>
      <c r="B40" s="57" t="s">
        <v>8</v>
      </c>
      <c r="C40" s="79">
        <f>C37+C38+C39</f>
        <v>5889.6177504074458</v>
      </c>
      <c r="D40" s="61"/>
      <c r="E40" s="71"/>
      <c r="F40" s="72"/>
      <c r="G40" s="63">
        <v>2029</v>
      </c>
      <c r="H40" s="64">
        <v>104.420897989339</v>
      </c>
      <c r="I40" s="78">
        <f>(H40+100)/200*H39/100*H38/100*H37/100*H36/100</f>
        <v>1.2648235807423363</v>
      </c>
    </row>
    <row r="41" spans="1:9" ht="15.6" x14ac:dyDescent="0.3">
      <c r="A41" s="59" t="s">
        <v>9</v>
      </c>
      <c r="B41" s="57" t="s">
        <v>141</v>
      </c>
      <c r="C41" s="66">
        <f>C40-ROUND(C40/1.2,5)</f>
        <v>981.60296040744561</v>
      </c>
      <c r="D41" s="55"/>
      <c r="E41" s="76"/>
      <c r="F41" s="61"/>
      <c r="G41" s="55"/>
      <c r="H41" s="55"/>
      <c r="I41" s="55"/>
    </row>
    <row r="42" spans="1:9" ht="15.6" x14ac:dyDescent="0.3">
      <c r="A42" s="54">
        <v>3</v>
      </c>
      <c r="B42" s="57" t="s">
        <v>142</v>
      </c>
      <c r="C42" s="87">
        <f>C40*I37</f>
        <v>6517.0651060973605</v>
      </c>
      <c r="D42" s="55"/>
      <c r="E42" s="71"/>
      <c r="F42" s="72"/>
      <c r="G42" s="55"/>
      <c r="H42" s="55"/>
      <c r="I42" s="55"/>
    </row>
    <row r="43" spans="1:9" ht="15.6" x14ac:dyDescent="0.3">
      <c r="A43" s="54"/>
      <c r="B43" s="57" t="s">
        <v>144</v>
      </c>
      <c r="C43" s="66">
        <f>C33</f>
        <v>0.6</v>
      </c>
      <c r="D43" s="61"/>
      <c r="E43" s="71"/>
      <c r="F43" s="72"/>
      <c r="G43" s="55"/>
      <c r="H43" s="55"/>
      <c r="I43" s="55"/>
    </row>
    <row r="44" spans="1:9" ht="15.6" x14ac:dyDescent="0.3">
      <c r="A44" s="54"/>
      <c r="B44" s="57" t="s">
        <v>145</v>
      </c>
      <c r="C44" s="88">
        <f>ROUND(C42*C43,5)</f>
        <v>3910.2390599999999</v>
      </c>
      <c r="D44" s="61"/>
      <c r="E44" s="71"/>
      <c r="F44" s="72"/>
      <c r="G44" s="55"/>
      <c r="H44" s="55"/>
      <c r="I44" s="55"/>
    </row>
    <row r="45" spans="1:9" ht="15.6" x14ac:dyDescent="0.3">
      <c r="A45" s="54"/>
      <c r="B45" s="57"/>
      <c r="C45" s="88"/>
      <c r="D45" s="61"/>
      <c r="E45" s="80"/>
      <c r="F45" s="61"/>
      <c r="G45" s="55"/>
      <c r="H45" s="55"/>
      <c r="I45" s="55"/>
    </row>
    <row r="46" spans="1:9" ht="15.6" x14ac:dyDescent="0.3">
      <c r="A46" s="54"/>
      <c r="B46" s="57" t="s">
        <v>146</v>
      </c>
      <c r="C46" s="111">
        <f>ROUND(C34+C44,5)</f>
        <v>4372.9866599999996</v>
      </c>
      <c r="D46" s="55"/>
      <c r="E46" s="71"/>
      <c r="F46" s="72"/>
      <c r="G46" s="55"/>
      <c r="H46" s="55"/>
      <c r="I46" s="81"/>
    </row>
    <row r="47" spans="1:9" ht="15.6" x14ac:dyDescent="0.3">
      <c r="A47" s="56"/>
      <c r="B47" s="56"/>
      <c r="C47" s="56"/>
      <c r="D47" s="81"/>
      <c r="E47" s="55"/>
      <c r="F47" s="77"/>
      <c r="G47" s="55"/>
      <c r="H47" s="55"/>
      <c r="I47" s="55"/>
    </row>
    <row r="48" spans="1:9" ht="15.6" x14ac:dyDescent="0.3">
      <c r="A48" s="82" t="s">
        <v>147</v>
      </c>
      <c r="B48" s="56"/>
      <c r="C48" s="56"/>
      <c r="D48" s="55"/>
      <c r="E48" s="83"/>
      <c r="F48" s="55"/>
      <c r="G48" s="55"/>
      <c r="H48" s="55"/>
      <c r="I48" s="55"/>
    </row>
    <row r="49" spans="3:6" x14ac:dyDescent="0.3">
      <c r="C49" s="89"/>
      <c r="D49" s="84"/>
      <c r="E49" s="84"/>
      <c r="F49" s="84"/>
    </row>
    <row r="50" spans="3:6" x14ac:dyDescent="0.3">
      <c r="C50" s="84"/>
      <c r="D50" s="84"/>
      <c r="E50" s="84"/>
      <c r="F50" s="84"/>
    </row>
  </sheetData>
  <mergeCells count="6">
    <mergeCell ref="A35:C35"/>
    <mergeCell ref="A14:C14"/>
    <mergeCell ref="A18:C18"/>
    <mergeCell ref="A21:C21"/>
    <mergeCell ref="A19:C19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>
      <selection activeCell="B16" sqref="B16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5" t="s">
        <v>148</v>
      </c>
      <c r="B13" s="95"/>
      <c r="C13" s="95"/>
      <c r="D13" s="95"/>
      <c r="E13" s="95"/>
      <c r="F13" s="95"/>
      <c r="G13" s="95"/>
      <c r="H13" s="95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7" t="s">
        <v>3</v>
      </c>
      <c r="B18" s="97" t="s">
        <v>12</v>
      </c>
      <c r="C18" s="97" t="s">
        <v>13</v>
      </c>
      <c r="D18" s="98" t="s">
        <v>14</v>
      </c>
      <c r="E18" s="99"/>
      <c r="F18" s="99"/>
      <c r="G18" s="99"/>
      <c r="H18" s="100"/>
    </row>
    <row r="19" spans="1:8" ht="85.2" customHeight="1" x14ac:dyDescent="0.3">
      <c r="A19" s="97"/>
      <c r="B19" s="97"/>
      <c r="C19" s="97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42.921272439634997</v>
      </c>
      <c r="E25" s="20">
        <v>0</v>
      </c>
      <c r="F25" s="20">
        <v>0</v>
      </c>
      <c r="G25" s="20">
        <v>0</v>
      </c>
      <c r="H25" s="20">
        <v>42.921272439634997</v>
      </c>
    </row>
    <row r="26" spans="1:8" ht="31.2" x14ac:dyDescent="0.3">
      <c r="A26" s="6">
        <v>2</v>
      </c>
      <c r="B26" s="6" t="s">
        <v>25</v>
      </c>
      <c r="C26" s="32" t="s">
        <v>26</v>
      </c>
      <c r="D26" s="20">
        <v>850.80290444695004</v>
      </c>
      <c r="E26" s="20">
        <v>61.868222304359001</v>
      </c>
      <c r="F26" s="20">
        <v>3821.7702800983002</v>
      </c>
      <c r="G26" s="20">
        <v>0</v>
      </c>
      <c r="H26" s="20">
        <v>4734.4414068495998</v>
      </c>
    </row>
    <row r="27" spans="1:8" ht="16.95" customHeight="1" x14ac:dyDescent="0.3">
      <c r="A27" s="6"/>
      <c r="B27" s="9"/>
      <c r="C27" s="9" t="s">
        <v>27</v>
      </c>
      <c r="D27" s="20">
        <v>893.72417688659004</v>
      </c>
      <c r="E27" s="20">
        <v>61.868222304359001</v>
      </c>
      <c r="F27" s="20">
        <v>3821.7702800983002</v>
      </c>
      <c r="G27" s="20">
        <v>0</v>
      </c>
      <c r="H27" s="20">
        <v>4777.3626792892001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893.72417688659004</v>
      </c>
      <c r="E43" s="20">
        <v>61.868222304359001</v>
      </c>
      <c r="F43" s="20">
        <v>3821.7702800983002</v>
      </c>
      <c r="G43" s="20">
        <v>0</v>
      </c>
      <c r="H43" s="20">
        <v>4777.3626792892001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0.85842544879269</v>
      </c>
      <c r="E45" s="20">
        <v>0</v>
      </c>
      <c r="F45" s="20">
        <v>0</v>
      </c>
      <c r="G45" s="20">
        <v>0</v>
      </c>
      <c r="H45" s="20">
        <v>0.85842544879269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21.270072611174001</v>
      </c>
      <c r="E46" s="20">
        <v>1.5467055576090001</v>
      </c>
      <c r="F46" s="20">
        <v>0</v>
      </c>
      <c r="G46" s="20">
        <v>0</v>
      </c>
      <c r="H46" s="20">
        <v>22.816778168782999</v>
      </c>
    </row>
    <row r="47" spans="1:8" ht="16.95" customHeight="1" x14ac:dyDescent="0.3">
      <c r="A47" s="6"/>
      <c r="B47" s="9"/>
      <c r="C47" s="9" t="s">
        <v>43</v>
      </c>
      <c r="D47" s="20">
        <v>22.128498059967001</v>
      </c>
      <c r="E47" s="20">
        <v>1.5467055576090001</v>
      </c>
      <c r="F47" s="20">
        <v>0</v>
      </c>
      <c r="G47" s="20">
        <v>0</v>
      </c>
      <c r="H47" s="20">
        <v>23.675203617575999</v>
      </c>
    </row>
    <row r="48" spans="1:8" ht="16.95" customHeight="1" x14ac:dyDescent="0.3">
      <c r="A48" s="6"/>
      <c r="B48" s="9"/>
      <c r="C48" s="9" t="s">
        <v>44</v>
      </c>
      <c r="D48" s="20">
        <v>915.85267494655</v>
      </c>
      <c r="E48" s="20">
        <v>63.414927861968003</v>
      </c>
      <c r="F48" s="20">
        <v>3821.7702800983002</v>
      </c>
      <c r="G48" s="20">
        <v>0</v>
      </c>
      <c r="H48" s="20">
        <v>4801.0378829068004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46</v>
      </c>
      <c r="C50" s="7" t="s">
        <v>47</v>
      </c>
      <c r="D50" s="20">
        <v>23.711124145395999</v>
      </c>
      <c r="E50" s="20">
        <v>1.6551296171973999</v>
      </c>
      <c r="F50" s="20">
        <v>0</v>
      </c>
      <c r="G50" s="20">
        <v>0</v>
      </c>
      <c r="H50" s="20">
        <v>25.366253762593001</v>
      </c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0.95001944417885997</v>
      </c>
      <c r="H51" s="20">
        <v>0.95001944417885997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96.354601444140002</v>
      </c>
      <c r="H52" s="20">
        <v>96.354601444140002</v>
      </c>
    </row>
    <row r="53" spans="1:8" x14ac:dyDescent="0.3">
      <c r="A53" s="6">
        <v>8</v>
      </c>
      <c r="B53" s="6" t="s">
        <v>52</v>
      </c>
      <c r="C53" s="7" t="s">
        <v>49</v>
      </c>
      <c r="D53" s="20">
        <v>0</v>
      </c>
      <c r="E53" s="20">
        <v>0</v>
      </c>
      <c r="F53" s="20">
        <v>0</v>
      </c>
      <c r="G53" s="20">
        <v>20.300087536766</v>
      </c>
      <c r="H53" s="20">
        <v>20.300087536766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2.5832733816602</v>
      </c>
      <c r="H54" s="20">
        <v>2.5832733816602</v>
      </c>
    </row>
    <row r="55" spans="1:8" x14ac:dyDescent="0.3">
      <c r="A55" s="6">
        <v>10</v>
      </c>
      <c r="B55" s="6"/>
      <c r="C55" s="7" t="s">
        <v>54</v>
      </c>
      <c r="D55" s="20">
        <v>0</v>
      </c>
      <c r="E55" s="20">
        <v>0</v>
      </c>
      <c r="F55" s="20">
        <v>0</v>
      </c>
      <c r="G55" s="20">
        <v>6.7039042472777997</v>
      </c>
      <c r="H55" s="20">
        <v>6.7039042472777997</v>
      </c>
    </row>
    <row r="56" spans="1:8" ht="16.95" customHeight="1" x14ac:dyDescent="0.3">
      <c r="A56" s="6"/>
      <c r="B56" s="9"/>
      <c r="C56" s="9" t="s">
        <v>55</v>
      </c>
      <c r="D56" s="20">
        <v>23.711124145395999</v>
      </c>
      <c r="E56" s="20">
        <v>1.6551296171973999</v>
      </c>
      <c r="F56" s="20">
        <v>0</v>
      </c>
      <c r="G56" s="20">
        <v>126.89188605402001</v>
      </c>
      <c r="H56" s="20">
        <v>152.25813981662</v>
      </c>
    </row>
    <row r="57" spans="1:8" ht="16.95" customHeight="1" x14ac:dyDescent="0.3">
      <c r="A57" s="6"/>
      <c r="B57" s="9"/>
      <c r="C57" s="9" t="s">
        <v>56</v>
      </c>
      <c r="D57" s="20">
        <v>939.56379909195005</v>
      </c>
      <c r="E57" s="20">
        <v>65.070057479165001</v>
      </c>
      <c r="F57" s="20">
        <v>3821.7702800983002</v>
      </c>
      <c r="G57" s="20">
        <v>126.89188605402001</v>
      </c>
      <c r="H57" s="20">
        <v>4953.2960227233998</v>
      </c>
    </row>
    <row r="58" spans="1:8" ht="16.95" customHeight="1" x14ac:dyDescent="0.3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v>939.56379909195005</v>
      </c>
      <c r="E61" s="20">
        <v>65.070057479165001</v>
      </c>
      <c r="F61" s="20">
        <v>3821.7702800983002</v>
      </c>
      <c r="G61" s="20">
        <v>126.89188605402001</v>
      </c>
      <c r="H61" s="20">
        <v>4953.2960227233998</v>
      </c>
    </row>
    <row r="62" spans="1:8" ht="153" customHeight="1" x14ac:dyDescent="0.3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21.899132816563</v>
      </c>
      <c r="H63" s="20">
        <v>21.899132816563</v>
      </c>
    </row>
    <row r="64" spans="1:8" x14ac:dyDescent="0.3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390.38405999999998</v>
      </c>
      <c r="H64" s="20">
        <v>390.38405999999998</v>
      </c>
    </row>
    <row r="65" spans="1:8" ht="16.95" customHeight="1" x14ac:dyDescent="0.3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412.28319281656002</v>
      </c>
      <c r="H65" s="20">
        <v>412.28319281656002</v>
      </c>
    </row>
    <row r="66" spans="1:8" ht="16.95" customHeight="1" x14ac:dyDescent="0.3">
      <c r="A66" s="6"/>
      <c r="B66" s="9"/>
      <c r="C66" s="9" t="s">
        <v>73</v>
      </c>
      <c r="D66" s="20">
        <v>939.56379909195005</v>
      </c>
      <c r="E66" s="20">
        <v>65.070057479165001</v>
      </c>
      <c r="F66" s="20">
        <v>3821.7702800983002</v>
      </c>
      <c r="G66" s="20">
        <v>539.17507887059003</v>
      </c>
      <c r="H66" s="20">
        <v>5365.5792155400004</v>
      </c>
    </row>
    <row r="67" spans="1:8" ht="16.95" customHeight="1" x14ac:dyDescent="0.3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71</v>
      </c>
      <c r="C68" s="7" t="s">
        <v>70</v>
      </c>
      <c r="D68" s="20">
        <f>D66 * 3%</f>
        <v>28.1869139727585</v>
      </c>
      <c r="E68" s="20">
        <f>E66 * 3%</f>
        <v>1.9521017243749499</v>
      </c>
      <c r="F68" s="20">
        <f>F66 * 3%</f>
        <v>114.653108402949</v>
      </c>
      <c r="G68" s="20">
        <f>G66 * 3%</f>
        <v>16.1752523661177</v>
      </c>
      <c r="H68" s="20">
        <f>SUM(D68:G68)</f>
        <v>160.96737646620014</v>
      </c>
    </row>
    <row r="69" spans="1:8" ht="16.95" customHeight="1" x14ac:dyDescent="0.3">
      <c r="A69" s="6"/>
      <c r="B69" s="9"/>
      <c r="C69" s="9" t="s">
        <v>69</v>
      </c>
      <c r="D69" s="20">
        <f>D68</f>
        <v>28.1869139727585</v>
      </c>
      <c r="E69" s="20">
        <f>E68</f>
        <v>1.9521017243749499</v>
      </c>
      <c r="F69" s="20">
        <f>F68</f>
        <v>114.653108402949</v>
      </c>
      <c r="G69" s="20">
        <f>G68</f>
        <v>16.1752523661177</v>
      </c>
      <c r="H69" s="20">
        <f>SUM(D69:G69)</f>
        <v>160.96737646620014</v>
      </c>
    </row>
    <row r="70" spans="1:8" ht="16.95" customHeight="1" x14ac:dyDescent="0.3">
      <c r="A70" s="6"/>
      <c r="B70" s="9"/>
      <c r="C70" s="9" t="s">
        <v>68</v>
      </c>
      <c r="D70" s="20">
        <f>D69 + D66</f>
        <v>967.75071306470852</v>
      </c>
      <c r="E70" s="20">
        <f>E69 + E66</f>
        <v>67.022159203539957</v>
      </c>
      <c r="F70" s="20">
        <f>F69 + F66</f>
        <v>3936.4233885012491</v>
      </c>
      <c r="G70" s="20">
        <f>G69 + G66</f>
        <v>555.35033123670769</v>
      </c>
      <c r="H70" s="20">
        <f>SUM(D70:G70)</f>
        <v>5526.5465920062052</v>
      </c>
    </row>
    <row r="71" spans="1:8" ht="16.95" customHeight="1" x14ac:dyDescent="0.3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66</v>
      </c>
      <c r="C72" s="7" t="s">
        <v>65</v>
      </c>
      <c r="D72" s="20">
        <f>D70 * 20%</f>
        <v>193.55014261294173</v>
      </c>
      <c r="E72" s="20">
        <f>E70 * 20%</f>
        <v>13.404431840707993</v>
      </c>
      <c r="F72" s="20">
        <f>F70 * 20%</f>
        <v>787.28467770024986</v>
      </c>
      <c r="G72" s="20">
        <f>G70 * 20%</f>
        <v>111.07006624734154</v>
      </c>
      <c r="H72" s="20">
        <f>SUM(D72:G72)</f>
        <v>1105.3093184012412</v>
      </c>
    </row>
    <row r="73" spans="1:8" ht="16.95" customHeight="1" x14ac:dyDescent="0.3">
      <c r="A73" s="6"/>
      <c r="B73" s="9"/>
      <c r="C73" s="9" t="s">
        <v>64</v>
      </c>
      <c r="D73" s="20">
        <f>D72</f>
        <v>193.55014261294173</v>
      </c>
      <c r="E73" s="20">
        <f>E72</f>
        <v>13.404431840707993</v>
      </c>
      <c r="F73" s="20">
        <f>F72</f>
        <v>787.28467770024986</v>
      </c>
      <c r="G73" s="20">
        <f>G72</f>
        <v>111.07006624734154</v>
      </c>
      <c r="H73" s="20">
        <f>SUM(D73:G73)</f>
        <v>1105.3093184012412</v>
      </c>
    </row>
    <row r="74" spans="1:8" ht="16.95" customHeight="1" x14ac:dyDescent="0.3">
      <c r="A74" s="6"/>
      <c r="B74" s="9"/>
      <c r="C74" s="9" t="s">
        <v>63</v>
      </c>
      <c r="D74" s="20">
        <f>D73 + D70</f>
        <v>1161.3008556776504</v>
      </c>
      <c r="E74" s="20">
        <f>E73 + E70</f>
        <v>80.426591044247942</v>
      </c>
      <c r="F74" s="20">
        <f>F73 + F70</f>
        <v>4723.7080662014987</v>
      </c>
      <c r="G74" s="20">
        <f>G73 + G70</f>
        <v>666.4203974840492</v>
      </c>
      <c r="H74" s="20">
        <f>SUM(D74:G74)</f>
        <v>6631.8559104074466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95" t="s">
        <v>148</v>
      </c>
      <c r="D2" s="95"/>
      <c r="E2" s="95"/>
      <c r="F2" s="95"/>
      <c r="G2" s="95"/>
      <c r="H2" s="9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3</v>
      </c>
      <c r="B10" s="97" t="s">
        <v>12</v>
      </c>
      <c r="C10" s="97" t="s">
        <v>82</v>
      </c>
      <c r="D10" s="98" t="s">
        <v>14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24</v>
      </c>
      <c r="D13" s="19">
        <v>39.336352657005001</v>
      </c>
      <c r="E13" s="19">
        <v>0</v>
      </c>
      <c r="F13" s="19">
        <v>0</v>
      </c>
      <c r="G13" s="19">
        <v>0</v>
      </c>
      <c r="H13" s="19">
        <v>39.336352657005001</v>
      </c>
      <c r="J13" s="5"/>
    </row>
    <row r="14" spans="1:14" ht="16.95" customHeight="1" x14ac:dyDescent="0.3">
      <c r="A14" s="6"/>
      <c r="B14" s="9"/>
      <c r="C14" s="9" t="s">
        <v>84</v>
      </c>
      <c r="D14" s="19">
        <v>39.336352657005001</v>
      </c>
      <c r="E14" s="19">
        <v>0</v>
      </c>
      <c r="F14" s="19">
        <v>0</v>
      </c>
      <c r="G14" s="19">
        <v>0</v>
      </c>
      <c r="H14" s="19">
        <v>39.336352657005001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95" t="s">
        <v>148</v>
      </c>
      <c r="D2" s="95"/>
      <c r="E2" s="95"/>
      <c r="F2" s="95"/>
      <c r="G2" s="95"/>
      <c r="H2" s="9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3</v>
      </c>
      <c r="B10" s="97" t="s">
        <v>12</v>
      </c>
      <c r="C10" s="97" t="s">
        <v>82</v>
      </c>
      <c r="D10" s="98" t="s">
        <v>14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86</v>
      </c>
      <c r="D13" s="19">
        <v>0</v>
      </c>
      <c r="E13" s="19">
        <v>0</v>
      </c>
      <c r="F13" s="19">
        <v>0</v>
      </c>
      <c r="G13" s="19">
        <v>180630.43478261001</v>
      </c>
      <c r="H13" s="19">
        <v>180630.43478261001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180630.43478261001</v>
      </c>
      <c r="H14" s="19">
        <v>180630.43478261001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95" t="s">
        <v>148</v>
      </c>
      <c r="D2" s="95"/>
      <c r="E2" s="95"/>
      <c r="F2" s="95"/>
      <c r="G2" s="95"/>
      <c r="H2" s="9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3</v>
      </c>
      <c r="B10" s="97" t="s">
        <v>12</v>
      </c>
      <c r="C10" s="97" t="s">
        <v>82</v>
      </c>
      <c r="D10" s="98" t="s">
        <v>14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84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95" t="s">
        <v>148</v>
      </c>
      <c r="D2" s="95"/>
      <c r="E2" s="95"/>
      <c r="F2" s="95"/>
      <c r="G2" s="95"/>
      <c r="H2" s="9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3</v>
      </c>
      <c r="B10" s="97" t="s">
        <v>12</v>
      </c>
      <c r="C10" s="97" t="s">
        <v>82</v>
      </c>
      <c r="D10" s="98" t="s">
        <v>14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51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95" t="s">
        <v>148</v>
      </c>
      <c r="D2" s="95"/>
      <c r="E2" s="95"/>
      <c r="F2" s="95"/>
      <c r="G2" s="95"/>
      <c r="H2" s="9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3</v>
      </c>
      <c r="B10" s="97" t="s">
        <v>12</v>
      </c>
      <c r="C10" s="97" t="s">
        <v>82</v>
      </c>
      <c r="D10" s="98" t="s">
        <v>14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76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"/>
    </sheetView>
  </sheetViews>
  <sheetFormatPr defaultColWidth="8.664062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2" customHeight="1" x14ac:dyDescent="0.3">
      <c r="A1" s="36" t="s">
        <v>96</v>
      </c>
      <c r="B1" s="36" t="s">
        <v>97</v>
      </c>
      <c r="C1" s="36" t="s">
        <v>98</v>
      </c>
      <c r="D1" s="36" t="s">
        <v>99</v>
      </c>
      <c r="E1" s="36" t="s">
        <v>100</v>
      </c>
      <c r="F1" s="36" t="s">
        <v>101</v>
      </c>
      <c r="G1" s="36" t="s">
        <v>102</v>
      </c>
      <c r="H1" s="36" t="s">
        <v>103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101" t="s">
        <v>81</v>
      </c>
      <c r="B3" s="102"/>
      <c r="C3" s="44"/>
      <c r="D3" s="42">
        <v>39.336352657005001</v>
      </c>
      <c r="E3" s="40"/>
      <c r="F3" s="40"/>
      <c r="G3" s="40"/>
      <c r="H3" s="47"/>
    </row>
    <row r="4" spans="1:8" x14ac:dyDescent="0.3">
      <c r="A4" s="103" t="s">
        <v>104</v>
      </c>
      <c r="B4" s="41" t="s">
        <v>105</v>
      </c>
      <c r="C4" s="44"/>
      <c r="D4" s="42">
        <v>39.336352657005001</v>
      </c>
      <c r="E4" s="40"/>
      <c r="F4" s="40"/>
      <c r="G4" s="40"/>
      <c r="H4" s="47"/>
    </row>
    <row r="5" spans="1:8" x14ac:dyDescent="0.3">
      <c r="A5" s="103"/>
      <c r="B5" s="41" t="s">
        <v>106</v>
      </c>
      <c r="C5" s="36"/>
      <c r="D5" s="42">
        <v>0</v>
      </c>
      <c r="E5" s="40"/>
      <c r="F5" s="40"/>
      <c r="G5" s="40"/>
      <c r="H5" s="46"/>
    </row>
    <row r="6" spans="1:8" x14ac:dyDescent="0.3">
      <c r="A6" s="104"/>
      <c r="B6" s="41" t="s">
        <v>107</v>
      </c>
      <c r="C6" s="36"/>
      <c r="D6" s="42">
        <v>0</v>
      </c>
      <c r="E6" s="40"/>
      <c r="F6" s="40"/>
      <c r="G6" s="40"/>
      <c r="H6" s="46"/>
    </row>
    <row r="7" spans="1:8" x14ac:dyDescent="0.3">
      <c r="A7" s="104"/>
      <c r="B7" s="41" t="s">
        <v>108</v>
      </c>
      <c r="C7" s="36"/>
      <c r="D7" s="42">
        <v>0</v>
      </c>
      <c r="E7" s="40"/>
      <c r="F7" s="40"/>
      <c r="G7" s="40"/>
      <c r="H7" s="46"/>
    </row>
    <row r="8" spans="1:8" x14ac:dyDescent="0.3">
      <c r="A8" s="105" t="s">
        <v>24</v>
      </c>
      <c r="B8" s="106"/>
      <c r="C8" s="103" t="s">
        <v>111</v>
      </c>
      <c r="D8" s="43">
        <v>39.336352657005001</v>
      </c>
      <c r="E8" s="40">
        <v>2.5000000000000001E-5</v>
      </c>
      <c r="F8" s="40" t="s">
        <v>109</v>
      </c>
      <c r="G8" s="43">
        <v>1573454.1062802</v>
      </c>
      <c r="H8" s="46"/>
    </row>
    <row r="9" spans="1:8" x14ac:dyDescent="0.3">
      <c r="A9" s="107">
        <v>1</v>
      </c>
      <c r="B9" s="41" t="s">
        <v>105</v>
      </c>
      <c r="C9" s="103"/>
      <c r="D9" s="43">
        <v>39.336352657005001</v>
      </c>
      <c r="E9" s="40"/>
      <c r="F9" s="40"/>
      <c r="G9" s="40"/>
      <c r="H9" s="104" t="s">
        <v>110</v>
      </c>
    </row>
    <row r="10" spans="1:8" x14ac:dyDescent="0.3">
      <c r="A10" s="103"/>
      <c r="B10" s="41" t="s">
        <v>106</v>
      </c>
      <c r="C10" s="103"/>
      <c r="D10" s="43">
        <v>0</v>
      </c>
      <c r="E10" s="40"/>
      <c r="F10" s="40"/>
      <c r="G10" s="40"/>
      <c r="H10" s="104"/>
    </row>
    <row r="11" spans="1:8" x14ac:dyDescent="0.3">
      <c r="A11" s="103"/>
      <c r="B11" s="41" t="s">
        <v>107</v>
      </c>
      <c r="C11" s="103"/>
      <c r="D11" s="43">
        <v>0</v>
      </c>
      <c r="E11" s="40"/>
      <c r="F11" s="40"/>
      <c r="G11" s="40"/>
      <c r="H11" s="104"/>
    </row>
    <row r="12" spans="1:8" x14ac:dyDescent="0.3">
      <c r="A12" s="103"/>
      <c r="B12" s="41" t="s">
        <v>108</v>
      </c>
      <c r="C12" s="103"/>
      <c r="D12" s="43">
        <v>0</v>
      </c>
      <c r="E12" s="40"/>
      <c r="F12" s="40"/>
      <c r="G12" s="40"/>
      <c r="H12" s="104"/>
    </row>
    <row r="13" spans="1:8" ht="24.6" x14ac:dyDescent="0.3">
      <c r="A13" s="108" t="s">
        <v>86</v>
      </c>
      <c r="B13" s="102"/>
      <c r="C13" s="36"/>
      <c r="D13" s="42">
        <v>180630.43478261001</v>
      </c>
      <c r="E13" s="40"/>
      <c r="F13" s="40"/>
      <c r="G13" s="40"/>
      <c r="H13" s="46"/>
    </row>
    <row r="14" spans="1:8" x14ac:dyDescent="0.3">
      <c r="A14" s="103" t="s">
        <v>112</v>
      </c>
      <c r="B14" s="41" t="s">
        <v>105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3"/>
      <c r="B15" s="41" t="s">
        <v>106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3"/>
      <c r="B16" s="41" t="s">
        <v>107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3"/>
      <c r="B17" s="41" t="s">
        <v>108</v>
      </c>
      <c r="C17" s="36"/>
      <c r="D17" s="42">
        <v>180630.43478261001</v>
      </c>
      <c r="E17" s="40"/>
      <c r="F17" s="40"/>
      <c r="G17" s="40"/>
      <c r="H17" s="46"/>
    </row>
    <row r="18" spans="1:8" x14ac:dyDescent="0.3">
      <c r="A18" s="105" t="s">
        <v>86</v>
      </c>
      <c r="B18" s="106"/>
      <c r="C18" s="103" t="s">
        <v>111</v>
      </c>
      <c r="D18" s="43">
        <v>180630.43478261001</v>
      </c>
      <c r="E18" s="40">
        <v>2.5000000000000001E-5</v>
      </c>
      <c r="F18" s="40" t="s">
        <v>109</v>
      </c>
      <c r="G18" s="43">
        <v>7225217391.3043003</v>
      </c>
      <c r="H18" s="46"/>
    </row>
    <row r="19" spans="1:8" x14ac:dyDescent="0.3">
      <c r="A19" s="107">
        <v>1</v>
      </c>
      <c r="B19" s="41" t="s">
        <v>105</v>
      </c>
      <c r="C19" s="103"/>
      <c r="D19" s="43">
        <v>0</v>
      </c>
      <c r="E19" s="40"/>
      <c r="F19" s="40"/>
      <c r="G19" s="40"/>
      <c r="H19" s="104" t="s">
        <v>110</v>
      </c>
    </row>
    <row r="20" spans="1:8" x14ac:dyDescent="0.3">
      <c r="A20" s="103"/>
      <c r="B20" s="41" t="s">
        <v>106</v>
      </c>
      <c r="C20" s="103"/>
      <c r="D20" s="43">
        <v>0</v>
      </c>
      <c r="E20" s="40"/>
      <c r="F20" s="40"/>
      <c r="G20" s="40"/>
      <c r="H20" s="104"/>
    </row>
    <row r="21" spans="1:8" x14ac:dyDescent="0.3">
      <c r="A21" s="103"/>
      <c r="B21" s="41" t="s">
        <v>107</v>
      </c>
      <c r="C21" s="103"/>
      <c r="D21" s="43">
        <v>0</v>
      </c>
      <c r="E21" s="40"/>
      <c r="F21" s="40"/>
      <c r="G21" s="40"/>
      <c r="H21" s="104"/>
    </row>
    <row r="22" spans="1:8" x14ac:dyDescent="0.3">
      <c r="A22" s="103"/>
      <c r="B22" s="41" t="s">
        <v>108</v>
      </c>
      <c r="C22" s="103"/>
      <c r="D22" s="43">
        <v>180630.43478261001</v>
      </c>
      <c r="E22" s="40"/>
      <c r="F22" s="40"/>
      <c r="G22" s="40"/>
      <c r="H22" s="104"/>
    </row>
    <row r="23" spans="1:8" ht="24.6" x14ac:dyDescent="0.3">
      <c r="A23" s="108" t="s">
        <v>89</v>
      </c>
      <c r="B23" s="102"/>
      <c r="C23" s="36"/>
      <c r="D23" s="42">
        <v>4734.4414068495998</v>
      </c>
      <c r="E23" s="40"/>
      <c r="F23" s="40"/>
      <c r="G23" s="40"/>
      <c r="H23" s="46"/>
    </row>
    <row r="24" spans="1:8" x14ac:dyDescent="0.3">
      <c r="A24" s="103" t="s">
        <v>113</v>
      </c>
      <c r="B24" s="41" t="s">
        <v>105</v>
      </c>
      <c r="C24" s="36"/>
      <c r="D24" s="42">
        <v>850.80290444695004</v>
      </c>
      <c r="E24" s="40"/>
      <c r="F24" s="40"/>
      <c r="G24" s="40"/>
      <c r="H24" s="46"/>
    </row>
    <row r="25" spans="1:8" x14ac:dyDescent="0.3">
      <c r="A25" s="103"/>
      <c r="B25" s="41" t="s">
        <v>106</v>
      </c>
      <c r="C25" s="36"/>
      <c r="D25" s="42">
        <v>61.868222304359001</v>
      </c>
      <c r="E25" s="40"/>
      <c r="F25" s="40"/>
      <c r="G25" s="40"/>
      <c r="H25" s="46"/>
    </row>
    <row r="26" spans="1:8" x14ac:dyDescent="0.3">
      <c r="A26" s="103"/>
      <c r="B26" s="41" t="s">
        <v>107</v>
      </c>
      <c r="C26" s="36"/>
      <c r="D26" s="42">
        <v>3821.7702800983002</v>
      </c>
      <c r="E26" s="40"/>
      <c r="F26" s="40"/>
      <c r="G26" s="40"/>
      <c r="H26" s="46"/>
    </row>
    <row r="27" spans="1:8" x14ac:dyDescent="0.3">
      <c r="A27" s="103"/>
      <c r="B27" s="41" t="s">
        <v>108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105" t="s">
        <v>91</v>
      </c>
      <c r="B28" s="106"/>
      <c r="C28" s="103" t="s">
        <v>115</v>
      </c>
      <c r="D28" s="43">
        <v>4734.4414068495998</v>
      </c>
      <c r="E28" s="40">
        <v>1</v>
      </c>
      <c r="F28" s="40" t="s">
        <v>114</v>
      </c>
      <c r="G28" s="43">
        <v>4734.4414068495998</v>
      </c>
      <c r="H28" s="46"/>
    </row>
    <row r="29" spans="1:8" x14ac:dyDescent="0.3">
      <c r="A29" s="107">
        <v>1</v>
      </c>
      <c r="B29" s="41" t="s">
        <v>105</v>
      </c>
      <c r="C29" s="103"/>
      <c r="D29" s="43">
        <v>850.80290444695004</v>
      </c>
      <c r="E29" s="40"/>
      <c r="F29" s="40"/>
      <c r="G29" s="40"/>
      <c r="H29" s="104" t="s">
        <v>26</v>
      </c>
    </row>
    <row r="30" spans="1:8" x14ac:dyDescent="0.3">
      <c r="A30" s="103"/>
      <c r="B30" s="41" t="s">
        <v>106</v>
      </c>
      <c r="C30" s="103"/>
      <c r="D30" s="43">
        <v>61.868222304359001</v>
      </c>
      <c r="E30" s="40"/>
      <c r="F30" s="40"/>
      <c r="G30" s="40"/>
      <c r="H30" s="104"/>
    </row>
    <row r="31" spans="1:8" x14ac:dyDescent="0.3">
      <c r="A31" s="103"/>
      <c r="B31" s="41" t="s">
        <v>107</v>
      </c>
      <c r="C31" s="103"/>
      <c r="D31" s="43">
        <v>3821.7702800983002</v>
      </c>
      <c r="E31" s="40"/>
      <c r="F31" s="40"/>
      <c r="G31" s="40"/>
      <c r="H31" s="104"/>
    </row>
    <row r="32" spans="1:8" x14ac:dyDescent="0.3">
      <c r="A32" s="103"/>
      <c r="B32" s="41" t="s">
        <v>108</v>
      </c>
      <c r="C32" s="103"/>
      <c r="D32" s="43">
        <v>0</v>
      </c>
      <c r="E32" s="40"/>
      <c r="F32" s="40"/>
      <c r="G32" s="40"/>
      <c r="H32" s="104"/>
    </row>
    <row r="33" spans="1:8" ht="24.6" x14ac:dyDescent="0.3">
      <c r="A33" s="108" t="s">
        <v>51</v>
      </c>
      <c r="B33" s="102"/>
      <c r="C33" s="36"/>
      <c r="D33" s="42">
        <v>96.354601444140002</v>
      </c>
      <c r="E33" s="40"/>
      <c r="F33" s="40"/>
      <c r="G33" s="40"/>
      <c r="H33" s="46"/>
    </row>
    <row r="34" spans="1:8" x14ac:dyDescent="0.3">
      <c r="A34" s="103" t="s">
        <v>116</v>
      </c>
      <c r="B34" s="41" t="s">
        <v>105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3"/>
      <c r="B35" s="41" t="s">
        <v>106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3"/>
      <c r="B36" s="41" t="s">
        <v>107</v>
      </c>
      <c r="C36" s="36"/>
      <c r="D36" s="42">
        <v>0</v>
      </c>
      <c r="E36" s="40"/>
      <c r="F36" s="40"/>
      <c r="G36" s="40"/>
      <c r="H36" s="46"/>
    </row>
    <row r="37" spans="1:8" x14ac:dyDescent="0.3">
      <c r="A37" s="103"/>
      <c r="B37" s="41" t="s">
        <v>108</v>
      </c>
      <c r="C37" s="36"/>
      <c r="D37" s="42">
        <v>96.354601444140002</v>
      </c>
      <c r="E37" s="40"/>
      <c r="F37" s="40"/>
      <c r="G37" s="40"/>
      <c r="H37" s="46"/>
    </row>
    <row r="38" spans="1:8" x14ac:dyDescent="0.3">
      <c r="A38" s="105" t="s">
        <v>51</v>
      </c>
      <c r="B38" s="106"/>
      <c r="C38" s="103" t="s">
        <v>115</v>
      </c>
      <c r="D38" s="43">
        <v>96.354601444140002</v>
      </c>
      <c r="E38" s="40">
        <v>1</v>
      </c>
      <c r="F38" s="40" t="s">
        <v>114</v>
      </c>
      <c r="G38" s="43">
        <v>96.354601444140002</v>
      </c>
      <c r="H38" s="46"/>
    </row>
    <row r="39" spans="1:8" x14ac:dyDescent="0.3">
      <c r="A39" s="107">
        <v>1</v>
      </c>
      <c r="B39" s="41" t="s">
        <v>105</v>
      </c>
      <c r="C39" s="103"/>
      <c r="D39" s="43">
        <v>0</v>
      </c>
      <c r="E39" s="40"/>
      <c r="F39" s="40"/>
      <c r="G39" s="40"/>
      <c r="H39" s="104" t="s">
        <v>26</v>
      </c>
    </row>
    <row r="40" spans="1:8" x14ac:dyDescent="0.3">
      <c r="A40" s="103"/>
      <c r="B40" s="41" t="s">
        <v>106</v>
      </c>
      <c r="C40" s="103"/>
      <c r="D40" s="43">
        <v>0</v>
      </c>
      <c r="E40" s="40"/>
      <c r="F40" s="40"/>
      <c r="G40" s="40"/>
      <c r="H40" s="104"/>
    </row>
    <row r="41" spans="1:8" x14ac:dyDescent="0.3">
      <c r="A41" s="103"/>
      <c r="B41" s="41" t="s">
        <v>107</v>
      </c>
      <c r="C41" s="103"/>
      <c r="D41" s="43">
        <v>0</v>
      </c>
      <c r="E41" s="40"/>
      <c r="F41" s="40"/>
      <c r="G41" s="40"/>
      <c r="H41" s="104"/>
    </row>
    <row r="42" spans="1:8" x14ac:dyDescent="0.3">
      <c r="A42" s="103"/>
      <c r="B42" s="41" t="s">
        <v>108</v>
      </c>
      <c r="C42" s="103"/>
      <c r="D42" s="43">
        <v>96.354601444140002</v>
      </c>
      <c r="E42" s="40"/>
      <c r="F42" s="40"/>
      <c r="G42" s="40"/>
      <c r="H42" s="104"/>
    </row>
    <row r="43" spans="1:8" ht="24.6" x14ac:dyDescent="0.3">
      <c r="A43" s="108" t="s">
        <v>76</v>
      </c>
      <c r="B43" s="102"/>
      <c r="C43" s="36"/>
      <c r="D43" s="42">
        <v>390.38405999999998</v>
      </c>
      <c r="E43" s="40"/>
      <c r="F43" s="40"/>
      <c r="G43" s="40"/>
      <c r="H43" s="46"/>
    </row>
    <row r="44" spans="1:8" x14ac:dyDescent="0.3">
      <c r="A44" s="103" t="s">
        <v>117</v>
      </c>
      <c r="B44" s="41" t="s">
        <v>105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3"/>
      <c r="B45" s="41" t="s">
        <v>106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3"/>
      <c r="B46" s="41" t="s">
        <v>107</v>
      </c>
      <c r="C46" s="36"/>
      <c r="D46" s="42">
        <v>0</v>
      </c>
      <c r="E46" s="40"/>
      <c r="F46" s="40"/>
      <c r="G46" s="40"/>
      <c r="H46" s="46"/>
    </row>
    <row r="47" spans="1:8" x14ac:dyDescent="0.3">
      <c r="A47" s="103"/>
      <c r="B47" s="41" t="s">
        <v>108</v>
      </c>
      <c r="C47" s="36"/>
      <c r="D47" s="42">
        <v>390.38405999999998</v>
      </c>
      <c r="E47" s="40"/>
      <c r="F47" s="40"/>
      <c r="G47" s="40"/>
      <c r="H47" s="46"/>
    </row>
    <row r="48" spans="1:8" x14ac:dyDescent="0.3">
      <c r="A48" s="105" t="s">
        <v>76</v>
      </c>
      <c r="B48" s="106"/>
      <c r="C48" s="103" t="s">
        <v>115</v>
      </c>
      <c r="D48" s="43">
        <v>390.38405999999998</v>
      </c>
      <c r="E48" s="40">
        <v>1</v>
      </c>
      <c r="F48" s="40" t="s">
        <v>114</v>
      </c>
      <c r="G48" s="43">
        <v>390.38405999999998</v>
      </c>
      <c r="H48" s="46"/>
    </row>
    <row r="49" spans="1:8" x14ac:dyDescent="0.3">
      <c r="A49" s="107">
        <v>1</v>
      </c>
      <c r="B49" s="41" t="s">
        <v>105</v>
      </c>
      <c r="C49" s="103"/>
      <c r="D49" s="43">
        <v>0</v>
      </c>
      <c r="E49" s="40"/>
      <c r="F49" s="40"/>
      <c r="G49" s="40"/>
      <c r="H49" s="104" t="s">
        <v>26</v>
      </c>
    </row>
    <row r="50" spans="1:8" x14ac:dyDescent="0.3">
      <c r="A50" s="103"/>
      <c r="B50" s="41" t="s">
        <v>106</v>
      </c>
      <c r="C50" s="103"/>
      <c r="D50" s="43">
        <v>0</v>
      </c>
      <c r="E50" s="40"/>
      <c r="F50" s="40"/>
      <c r="G50" s="40"/>
      <c r="H50" s="104"/>
    </row>
    <row r="51" spans="1:8" x14ac:dyDescent="0.3">
      <c r="A51" s="103"/>
      <c r="B51" s="41" t="s">
        <v>107</v>
      </c>
      <c r="C51" s="103"/>
      <c r="D51" s="43">
        <v>0</v>
      </c>
      <c r="E51" s="40"/>
      <c r="F51" s="40"/>
      <c r="G51" s="40"/>
      <c r="H51" s="104"/>
    </row>
    <row r="52" spans="1:8" x14ac:dyDescent="0.3">
      <c r="A52" s="103"/>
      <c r="B52" s="41" t="s">
        <v>108</v>
      </c>
      <c r="C52" s="103"/>
      <c r="D52" s="43">
        <v>390.38405999999998</v>
      </c>
      <c r="E52" s="40"/>
      <c r="F52" s="40"/>
      <c r="G52" s="40"/>
      <c r="H52" s="104"/>
    </row>
    <row r="53" spans="1:8" x14ac:dyDescent="0.3">
      <c r="A53" s="45"/>
      <c r="C53" s="45"/>
      <c r="D53" s="39"/>
      <c r="E53" s="39"/>
      <c r="F53" s="39"/>
      <c r="G53" s="39"/>
      <c r="H53" s="48"/>
    </row>
    <row r="55" spans="1:8" x14ac:dyDescent="0.3">
      <c r="A55" s="109" t="s">
        <v>118</v>
      </c>
      <c r="B55" s="109"/>
      <c r="C55" s="109"/>
      <c r="D55" s="109"/>
      <c r="E55" s="109"/>
      <c r="F55" s="109"/>
      <c r="G55" s="109"/>
      <c r="H55" s="109"/>
    </row>
    <row r="56" spans="1:8" x14ac:dyDescent="0.3">
      <c r="A56" s="109" t="s">
        <v>119</v>
      </c>
      <c r="B56" s="109"/>
      <c r="C56" s="109"/>
      <c r="D56" s="109"/>
      <c r="E56" s="109"/>
      <c r="F56" s="109"/>
      <c r="G56" s="109"/>
      <c r="H56" s="109"/>
    </row>
  </sheetData>
  <mergeCells count="32">
    <mergeCell ref="A55:H55"/>
    <mergeCell ref="A56:H56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0" t="s">
        <v>120</v>
      </c>
      <c r="B1" s="110"/>
      <c r="C1" s="110"/>
      <c r="D1" s="110"/>
      <c r="E1" s="110"/>
      <c r="F1" s="110"/>
      <c r="G1" s="110"/>
      <c r="H1" s="110"/>
    </row>
    <row r="3" spans="1:8" ht="44.25" customHeight="1" x14ac:dyDescent="0.3">
      <c r="A3" s="6" t="s">
        <v>121</v>
      </c>
      <c r="B3" s="6" t="s">
        <v>122</v>
      </c>
      <c r="C3" s="6" t="s">
        <v>123</v>
      </c>
      <c r="D3" s="6" t="s">
        <v>124</v>
      </c>
      <c r="E3" s="6" t="s">
        <v>125</v>
      </c>
      <c r="F3" s="6" t="s">
        <v>126</v>
      </c>
      <c r="G3" s="6" t="s">
        <v>127</v>
      </c>
      <c r="H3" s="6" t="s">
        <v>128</v>
      </c>
    </row>
    <row r="4" spans="1:8" ht="39" customHeight="1" x14ac:dyDescent="0.3">
      <c r="A4" s="25" t="s">
        <v>129</v>
      </c>
      <c r="B4" s="26" t="s">
        <v>114</v>
      </c>
      <c r="C4" s="27">
        <v>1</v>
      </c>
      <c r="D4" s="27">
        <v>3821.7702800983002</v>
      </c>
      <c r="E4" s="26" t="s">
        <v>130</v>
      </c>
      <c r="F4" s="25" t="s">
        <v>129</v>
      </c>
      <c r="G4" s="27">
        <v>3821.7702800983002</v>
      </c>
      <c r="H4" s="28" t="s">
        <v>150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 305-02-01</vt:lpstr>
      <vt:lpstr>ОСР 305-09-01</vt:lpstr>
      <vt:lpstr>ОСР 305-12-01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2025-11-11T07:40:46Z</dcterms:modified>
  <cp:category/>
</cp:coreProperties>
</file>